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9315" windowHeight="7740"/>
  </bookViews>
  <sheets>
    <sheet name="Razones Resolución A" sheetId="1" r:id="rId1"/>
    <sheet name="Estado de Variaciación GB A y B" sheetId="6" r:id="rId2"/>
  </sheets>
  <definedNames>
    <definedName name="_xlnm.Print_Area" localSheetId="1">'Estado de Variaciación GB A y B'!$A$1:$L$64</definedName>
    <definedName name="_xlnm.Print_Area" localSheetId="0">'Razones Resolución A'!$A$1:$L$117</definedName>
  </definedNames>
  <calcPr calcId="124519"/>
</workbook>
</file>

<file path=xl/calcChain.xml><?xml version="1.0" encoding="utf-8"?>
<calcChain xmlns="http://schemas.openxmlformats.org/spreadsheetml/2006/main">
  <c r="F7" i="6"/>
  <c r="G7"/>
  <c r="H7"/>
  <c r="I7"/>
  <c r="J7"/>
  <c r="K7"/>
  <c r="L7"/>
  <c r="E7"/>
  <c r="E40"/>
  <c r="F40"/>
  <c r="G40"/>
  <c r="H40"/>
  <c r="I40"/>
  <c r="J40"/>
  <c r="L40"/>
  <c r="K40"/>
  <c r="I38"/>
  <c r="K39"/>
  <c r="I39"/>
  <c r="H39"/>
  <c r="G39"/>
  <c r="E39"/>
  <c r="K38"/>
  <c r="H38"/>
  <c r="G38"/>
  <c r="F38"/>
  <c r="E38"/>
  <c r="F37"/>
  <c r="H37"/>
  <c r="J37"/>
  <c r="L37"/>
  <c r="E37"/>
  <c r="G37"/>
  <c r="I37"/>
  <c r="K37"/>
  <c r="B44"/>
  <c r="B43"/>
  <c r="K6"/>
  <c r="K5"/>
  <c r="I6"/>
  <c r="I5"/>
  <c r="L5"/>
  <c r="J5"/>
  <c r="L4"/>
  <c r="K4"/>
  <c r="J4"/>
  <c r="I4"/>
  <c r="H4"/>
  <c r="G4"/>
  <c r="F4"/>
  <c r="E4"/>
  <c r="H6"/>
  <c r="H5"/>
  <c r="G6"/>
  <c r="G5"/>
  <c r="E6"/>
  <c r="E5"/>
  <c r="B11"/>
  <c r="C47"/>
  <c r="B47"/>
  <c r="C60"/>
  <c r="B60"/>
  <c r="E60"/>
  <c r="C59"/>
  <c r="C57"/>
  <c r="B57"/>
  <c r="D57"/>
  <c r="C56"/>
  <c r="C26"/>
  <c r="B27"/>
  <c r="E27"/>
  <c r="B24"/>
  <c r="C23"/>
  <c r="D50"/>
  <c r="D49"/>
  <c r="D48"/>
  <c r="C44"/>
  <c r="D17"/>
  <c r="D16"/>
  <c r="C27"/>
  <c r="D15"/>
  <c r="C24"/>
  <c r="D14"/>
  <c r="B26"/>
  <c r="F5"/>
  <c r="C10"/>
  <c r="B10"/>
  <c r="D10"/>
  <c r="H109" i="1"/>
  <c r="H115"/>
  <c r="H113"/>
  <c r="H99"/>
  <c r="L57"/>
  <c r="M57"/>
  <c r="H88"/>
  <c r="I57"/>
  <c r="H81"/>
  <c r="H91"/>
  <c r="L63"/>
  <c r="K61"/>
  <c r="K59"/>
  <c r="H63"/>
  <c r="H46"/>
  <c r="H39"/>
  <c r="H38"/>
  <c r="H40"/>
  <c r="H41"/>
  <c r="I41"/>
  <c r="J51"/>
  <c r="I53"/>
  <c r="H51"/>
  <c r="D20"/>
  <c r="L8"/>
  <c r="K5"/>
  <c r="K6"/>
  <c r="I7"/>
  <c r="I14"/>
  <c r="I2"/>
  <c r="B18"/>
  <c r="K12"/>
  <c r="L10"/>
  <c r="C12"/>
  <c r="C14"/>
  <c r="C17"/>
  <c r="C19"/>
  <c r="B5"/>
  <c r="B13"/>
  <c r="D47" i="6"/>
  <c r="B56"/>
  <c r="D56"/>
  <c r="D62"/>
  <c r="D64"/>
  <c r="C43"/>
  <c r="C45"/>
  <c r="D45"/>
  <c r="F6"/>
  <c r="C11"/>
  <c r="C12"/>
  <c r="D24"/>
  <c r="E26"/>
  <c r="E29"/>
  <c r="B23"/>
  <c r="D23"/>
  <c r="D44"/>
  <c r="H112" i="1"/>
  <c r="B9"/>
  <c r="B12"/>
  <c r="L2"/>
  <c r="H102"/>
  <c r="L65"/>
  <c r="K64"/>
  <c r="C20"/>
  <c r="B11"/>
  <c r="B59" i="6"/>
  <c r="E59"/>
  <c r="E62"/>
  <c r="E63"/>
  <c r="E64"/>
  <c r="D29"/>
  <c r="B45"/>
  <c r="D31"/>
  <c r="E30"/>
  <c r="E31"/>
  <c r="L6"/>
  <c r="J6"/>
  <c r="D11"/>
  <c r="B12"/>
  <c r="D12"/>
  <c r="J38"/>
  <c r="F39"/>
  <c r="D43"/>
  <c r="J39"/>
  <c r="L38"/>
  <c r="L39"/>
  <c r="I62" i="1"/>
  <c r="I111"/>
  <c r="H64"/>
  <c r="C21"/>
  <c r="B14"/>
  <c r="D12"/>
  <c r="I69"/>
  <c r="H116"/>
  <c r="M11"/>
  <c r="L14"/>
  <c r="H49"/>
  <c r="H50"/>
  <c r="K67"/>
  <c r="K66"/>
  <c r="H52"/>
  <c r="K60"/>
  <c r="O58"/>
  <c r="L69"/>
  <c r="H117"/>
</calcChain>
</file>

<file path=xl/sharedStrings.xml><?xml version="1.0" encoding="utf-8"?>
<sst xmlns="http://schemas.openxmlformats.org/spreadsheetml/2006/main" count="226" uniqueCount="116">
  <si>
    <t>Estado de Resultados</t>
  </si>
  <si>
    <t>Ventas Brutas</t>
  </si>
  <si>
    <t>Descuento Sobre ventas</t>
  </si>
  <si>
    <t>Ventas Netas</t>
  </si>
  <si>
    <t>Costo de Ventas</t>
  </si>
  <si>
    <t>Margen Bruto</t>
  </si>
  <si>
    <t>Gastos de Operación</t>
  </si>
  <si>
    <t>Venta</t>
  </si>
  <si>
    <t>Administración</t>
  </si>
  <si>
    <t>Ganancia Neta en Venta</t>
  </si>
  <si>
    <t>Ganancia en Operación</t>
  </si>
  <si>
    <t>Gastos Financieros</t>
  </si>
  <si>
    <t>Intereses</t>
  </si>
  <si>
    <t>Ganancia Antes de ISR</t>
  </si>
  <si>
    <t>Ganancia Despues ISR</t>
  </si>
  <si>
    <t>Reserva Legal</t>
  </si>
  <si>
    <t>Ganancia del Ejercicio</t>
  </si>
  <si>
    <t>ISR 31 %</t>
  </si>
  <si>
    <t>Reserva Legal  2.96874354845369%</t>
  </si>
  <si>
    <t>Activo</t>
  </si>
  <si>
    <t>No corriente</t>
  </si>
  <si>
    <t>Terrenos</t>
  </si>
  <si>
    <t>Mobiliario y Equipo</t>
  </si>
  <si>
    <t>Equipo de Computo</t>
  </si>
  <si>
    <t>Edificios</t>
  </si>
  <si>
    <t>Corriente</t>
  </si>
  <si>
    <t>Inventarios</t>
  </si>
  <si>
    <t>Cuentas Por Cobrar</t>
  </si>
  <si>
    <t>Funcionarios y Empleados</t>
  </si>
  <si>
    <t>Caja y Bancos.</t>
  </si>
  <si>
    <t>Total del Activo</t>
  </si>
  <si>
    <t>Patrimonio Neto y Pasivo</t>
  </si>
  <si>
    <t>Patrimonio Neto</t>
  </si>
  <si>
    <t>Capital</t>
  </si>
  <si>
    <t>Utilidades Retenidas</t>
  </si>
  <si>
    <t>Pasivo</t>
  </si>
  <si>
    <t>No Corriente</t>
  </si>
  <si>
    <t>Hipotecas</t>
  </si>
  <si>
    <t>Cuentas por Pagar</t>
  </si>
  <si>
    <t>ISR por Pagar</t>
  </si>
  <si>
    <t>Otras cuentas por Pagar</t>
  </si>
  <si>
    <t>Total Patrimonio Neto y Pasivo</t>
  </si>
  <si>
    <t>Ganancia Neta</t>
  </si>
  <si>
    <t>Contado</t>
  </si>
  <si>
    <t>Credito</t>
  </si>
  <si>
    <t>X =</t>
  </si>
  <si>
    <t>X</t>
  </si>
  <si>
    <t>Inversión en Activos Fijos =</t>
  </si>
  <si>
    <t>Patrimonio</t>
  </si>
  <si>
    <t>Activos Fijos (netos)</t>
  </si>
  <si>
    <t>1.6 =</t>
  </si>
  <si>
    <t>Rotación de Activo Total =</t>
  </si>
  <si>
    <t>Promedio Activos Totales</t>
  </si>
  <si>
    <t>0.25 =</t>
  </si>
  <si>
    <t>Activos Totales =</t>
  </si>
  <si>
    <t>Estabilidad =</t>
  </si>
  <si>
    <t>Pasivos No Corrientes</t>
  </si>
  <si>
    <t>1.25 =</t>
  </si>
  <si>
    <t>Activo No corriente</t>
  </si>
  <si>
    <t>200000 x 1.25</t>
  </si>
  <si>
    <t>Activo No corriente =</t>
  </si>
  <si>
    <t>Activo Corriente =</t>
  </si>
  <si>
    <t>Activo Total - Activo No corriente</t>
  </si>
  <si>
    <t>250000 x 1.6</t>
  </si>
  <si>
    <t>Patrimonio =</t>
  </si>
  <si>
    <t>Pasivo Corriente =</t>
  </si>
  <si>
    <t>Total Pasivo y Patrimonio - Patrimonio - Pasivo No corriente</t>
  </si>
  <si>
    <t>Cuentas por Cobrar =</t>
  </si>
  <si>
    <t>Deudores Varios</t>
  </si>
  <si>
    <t>Valores Negociables</t>
  </si>
  <si>
    <t>Solvencia Inmediata =</t>
  </si>
  <si>
    <t>Efectivo + Valores Negociables</t>
  </si>
  <si>
    <t>Pasivos Corrientes</t>
  </si>
  <si>
    <t>x + 150000</t>
  </si>
  <si>
    <t>Efectivo =</t>
  </si>
  <si>
    <t>1.75 =</t>
  </si>
  <si>
    <t>(200000 x 1.75) - 150000</t>
  </si>
  <si>
    <t>Efectivo</t>
  </si>
  <si>
    <t>Activo Corriente Total</t>
  </si>
  <si>
    <t>Inventario</t>
  </si>
  <si>
    <t>Cuentas por Cobrar</t>
  </si>
  <si>
    <t xml:space="preserve">Efectivo </t>
  </si>
  <si>
    <t>Deudores varios</t>
  </si>
  <si>
    <t>Anterior</t>
  </si>
  <si>
    <t>a</t>
  </si>
  <si>
    <t>b</t>
  </si>
  <si>
    <t>c</t>
  </si>
  <si>
    <t>d</t>
  </si>
  <si>
    <t>Unidades Mensuales</t>
  </si>
  <si>
    <t>Precio de Venta</t>
  </si>
  <si>
    <t>Costo</t>
  </si>
  <si>
    <t>Margen de Ganancia</t>
  </si>
  <si>
    <t>CONCEPTO</t>
  </si>
  <si>
    <t>ACTUAL</t>
  </si>
  <si>
    <t>ANTERIOR</t>
  </si>
  <si>
    <t>Prueba A</t>
  </si>
  <si>
    <t>Prueba B</t>
  </si>
  <si>
    <t>Ventas</t>
  </si>
  <si>
    <t>Ganancia Bruta</t>
  </si>
  <si>
    <t>Unidades</t>
  </si>
  <si>
    <t>Precio Venta</t>
  </si>
  <si>
    <t>Variación</t>
  </si>
  <si>
    <t>Precio</t>
  </si>
  <si>
    <t>aumento</t>
  </si>
  <si>
    <t>disminuciones</t>
  </si>
  <si>
    <t>Volumen</t>
  </si>
  <si>
    <t>Parciales</t>
  </si>
  <si>
    <t>Aumento de la Ganancia Bruta</t>
  </si>
  <si>
    <t>Sumas Iguales</t>
  </si>
  <si>
    <t>Disminución de la Ganancia Bruta</t>
  </si>
  <si>
    <t>Ante</t>
  </si>
  <si>
    <t>Modificado</t>
  </si>
  <si>
    <t xml:space="preserve">  +5, +3</t>
  </si>
  <si>
    <t xml:space="preserve">    -5  -  3</t>
  </si>
  <si>
    <t xml:space="preserve">  +5, -3</t>
  </si>
  <si>
    <t xml:space="preserve">    -5  +  3</t>
  </si>
</sst>
</file>

<file path=xl/styles.xml><?xml version="1.0" encoding="utf-8"?>
<styleSheet xmlns="http://schemas.openxmlformats.org/spreadsheetml/2006/main">
  <numFmts count="14">
    <numFmt numFmtId="44" formatCode="_(&quot;Q&quot;* #,##0.00_);_(&quot;Q&quot;* \(#,##0.00\);_(&quot;Q&quot;* &quot;-&quot;??_);_(@_)"/>
    <numFmt numFmtId="43" formatCode="_(* #,##0.00_);_(* \(#,##0.00\);_(* &quot;-&quot;??_);_(@_)"/>
    <numFmt numFmtId="171" formatCode="_-* #,##0.00\ _Q_-;\-* #,##0.00\ _Q_-;_-* &quot;-&quot;??\ _Q_-;_-@_-"/>
    <numFmt numFmtId="172" formatCode="_(* #,##0.00000_);_(* \(#,##0.00000\);_(* &quot;-&quot;??_);_(@_)"/>
    <numFmt numFmtId="173" formatCode="0.0%"/>
    <numFmt numFmtId="174" formatCode="_(* #,##0.000000_);_(* \(#,##0.00000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0000_);_(* \(#,##0.000000000\);_(* &quot;-&quot;??_);_(@_)"/>
    <numFmt numFmtId="178" formatCode="_(* #,##0.00000000000_);_(* \(#,##0.00000000000\);_(* &quot;-&quot;??_);_(@_)"/>
    <numFmt numFmtId="179" formatCode="_(* #,##0.00000000000_);_(* \(#,##0.00000000000\);_(* &quot;-&quot;???????????_);_(@_)"/>
    <numFmt numFmtId="184" formatCode="0.0000"/>
    <numFmt numFmtId="188" formatCode="_([$Q-100A]* #,##0.00_);_([$Q-100A]* \(#,##0.00\);_([$Q-100A]* &quot;-&quot;??_);_(@_)"/>
    <numFmt numFmtId="189" formatCode="#,##0.00_ ;\-#,##0.0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2">
    <xf numFmtId="0" fontId="0" fillId="0" borderId="0" xfId="0"/>
    <xf numFmtId="0" fontId="6" fillId="0" borderId="0" xfId="0" applyFont="1"/>
    <xf numFmtId="43" fontId="5" fillId="0" borderId="0" xfId="1" applyNumberFormat="1" applyFont="1"/>
    <xf numFmtId="9" fontId="0" fillId="0" borderId="0" xfId="0" applyNumberFormat="1"/>
    <xf numFmtId="43" fontId="6" fillId="0" borderId="0" xfId="1" applyNumberFormat="1" applyFont="1"/>
    <xf numFmtId="43" fontId="0" fillId="0" borderId="0" xfId="0" applyNumberFormat="1"/>
    <xf numFmtId="43" fontId="5" fillId="0" borderId="0" xfId="1" applyNumberFormat="1" applyFont="1" applyBorder="1"/>
    <xf numFmtId="9" fontId="0" fillId="0" borderId="0" xfId="0" applyNumberFormat="1" applyBorder="1"/>
    <xf numFmtId="9" fontId="0" fillId="0" borderId="1" xfId="0" applyNumberFormat="1" applyBorder="1"/>
    <xf numFmtId="0" fontId="0" fillId="0" borderId="0" xfId="0" applyFont="1"/>
    <xf numFmtId="43" fontId="6" fillId="0" borderId="1" xfId="1" applyNumberFormat="1" applyFont="1" applyBorder="1"/>
    <xf numFmtId="43" fontId="6" fillId="0" borderId="2" xfId="1" applyNumberFormat="1" applyFont="1" applyBorder="1"/>
    <xf numFmtId="172" fontId="0" fillId="0" borderId="0" xfId="0" applyNumberFormat="1"/>
    <xf numFmtId="173" fontId="0" fillId="0" borderId="0" xfId="0" applyNumberFormat="1"/>
    <xf numFmtId="9" fontId="6" fillId="0" borderId="1" xfId="1" applyNumberFormat="1" applyFont="1" applyBorder="1"/>
    <xf numFmtId="10" fontId="6" fillId="0" borderId="1" xfId="1" applyNumberFormat="1" applyFont="1" applyBorder="1"/>
    <xf numFmtId="10" fontId="6" fillId="0" borderId="3" xfId="1" applyNumberFormat="1" applyFont="1" applyBorder="1"/>
    <xf numFmtId="10" fontId="6" fillId="0" borderId="0" xfId="1" applyNumberFormat="1" applyFont="1" applyBorder="1"/>
    <xf numFmtId="10" fontId="6" fillId="0" borderId="2" xfId="1" applyNumberFormat="1" applyFont="1" applyBorder="1"/>
    <xf numFmtId="174" fontId="0" fillId="0" borderId="0" xfId="0" applyNumberFormat="1"/>
    <xf numFmtId="43" fontId="5" fillId="0" borderId="3" xfId="1" applyNumberFormat="1" applyFont="1" applyBorder="1"/>
    <xf numFmtId="43" fontId="6" fillId="0" borderId="2" xfId="0" applyNumberFormat="1" applyFont="1" applyBorder="1"/>
    <xf numFmtId="43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3" fontId="0" fillId="0" borderId="0" xfId="0" applyNumberFormat="1"/>
    <xf numFmtId="13" fontId="5" fillId="0" borderId="0" xfId="1" applyNumberFormat="1" applyFont="1" applyAlignment="1">
      <alignment horizontal="center"/>
    </xf>
    <xf numFmtId="43" fontId="5" fillId="0" borderId="0" xfId="1" applyNumberFormat="1" applyFont="1" applyBorder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43" fontId="6" fillId="2" borderId="0" xfId="1" applyNumberFormat="1" applyFont="1" applyFill="1"/>
    <xf numFmtId="175" fontId="0" fillId="0" borderId="0" xfId="0" applyNumberFormat="1"/>
    <xf numFmtId="176" fontId="0" fillId="0" borderId="0" xfId="0" applyNumberFormat="1"/>
    <xf numFmtId="0" fontId="6" fillId="2" borderId="0" xfId="0" applyFont="1" applyFill="1"/>
    <xf numFmtId="0" fontId="0" fillId="0" borderId="3" xfId="0" applyBorder="1" applyAlignment="1">
      <alignment horizontal="center"/>
    </xf>
    <xf numFmtId="0" fontId="6" fillId="2" borderId="0" xfId="0" applyFont="1" applyFill="1" applyAlignment="1">
      <alignment horizontal="center"/>
    </xf>
    <xf numFmtId="2" fontId="0" fillId="0" borderId="0" xfId="0" applyNumberFormat="1" applyFont="1"/>
    <xf numFmtId="0" fontId="0" fillId="0" borderId="0" xfId="0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6" fillId="0" borderId="0" xfId="0" applyNumberFormat="1" applyFont="1" applyFill="1" applyAlignment="1">
      <alignment horizontal="center"/>
    </xf>
    <xf numFmtId="10" fontId="0" fillId="0" borderId="0" xfId="0" applyNumberFormat="1"/>
    <xf numFmtId="0" fontId="0" fillId="0" borderId="0" xfId="0" applyBorder="1" applyAlignment="1">
      <alignment horizontal="left"/>
    </xf>
    <xf numFmtId="179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2" fontId="6" fillId="2" borderId="0" xfId="0" applyNumberFormat="1" applyFont="1" applyFill="1"/>
    <xf numFmtId="177" fontId="0" fillId="0" borderId="0" xfId="0" applyNumberFormat="1" applyAlignment="1">
      <alignment horizontal="right"/>
    </xf>
    <xf numFmtId="178" fontId="6" fillId="2" borderId="0" xfId="0" applyNumberFormat="1" applyFont="1" applyFill="1" applyAlignment="1">
      <alignment horizontal="right"/>
    </xf>
    <xf numFmtId="1" fontId="0" fillId="0" borderId="0" xfId="0" applyNumberFormat="1"/>
    <xf numFmtId="0" fontId="0" fillId="0" borderId="0" xfId="0" applyBorder="1" applyAlignment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84" fontId="6" fillId="0" borderId="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88" fontId="8" fillId="0" borderId="0" xfId="0" applyNumberFormat="1" applyFont="1"/>
    <xf numFmtId="188" fontId="7" fillId="0" borderId="0" xfId="0" applyNumberFormat="1" applyFont="1"/>
    <xf numFmtId="188" fontId="7" fillId="0" borderId="1" xfId="0" applyNumberFormat="1" applyFont="1" applyBorder="1"/>
    <xf numFmtId="0" fontId="3" fillId="0" borderId="0" xfId="3"/>
    <xf numFmtId="0" fontId="2" fillId="0" borderId="0" xfId="3" applyFont="1"/>
    <xf numFmtId="0" fontId="4" fillId="0" borderId="0" xfId="3" applyFont="1" applyAlignment="1">
      <alignment horizontal="center"/>
    </xf>
    <xf numFmtId="4" fontId="4" fillId="0" borderId="0" xfId="3" applyNumberFormat="1" applyFont="1" applyAlignment="1">
      <alignment horizontal="center"/>
    </xf>
    <xf numFmtId="188" fontId="8" fillId="0" borderId="1" xfId="0" applyNumberFormat="1" applyFont="1" applyBorder="1"/>
    <xf numFmtId="0" fontId="8" fillId="0" borderId="3" xfId="0" applyFont="1" applyBorder="1"/>
    <xf numFmtId="188" fontId="8" fillId="0" borderId="3" xfId="0" applyNumberFormat="1" applyFont="1" applyBorder="1"/>
    <xf numFmtId="4" fontId="8" fillId="0" borderId="4" xfId="0" applyNumberFormat="1" applyFont="1" applyBorder="1" applyAlignment="1">
      <alignment horizontal="right"/>
    </xf>
    <xf numFmtId="3" fontId="8" fillId="2" borderId="4" xfId="0" applyNumberFormat="1" applyFont="1" applyFill="1" applyBorder="1"/>
    <xf numFmtId="3" fontId="8" fillId="3" borderId="4" xfId="0" applyNumberFormat="1" applyFont="1" applyFill="1" applyBorder="1"/>
    <xf numFmtId="0" fontId="9" fillId="0" borderId="0" xfId="0" applyFont="1" applyAlignment="1">
      <alignment horizontal="center"/>
    </xf>
    <xf numFmtId="3" fontId="8" fillId="4" borderId="4" xfId="0" applyNumberFormat="1" applyFont="1" applyFill="1" applyBorder="1"/>
    <xf numFmtId="3" fontId="8" fillId="5" borderId="4" xfId="0" applyNumberFormat="1" applyFont="1" applyFill="1" applyBorder="1"/>
    <xf numFmtId="0" fontId="10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71" fontId="8" fillId="3" borderId="4" xfId="0" applyNumberFormat="1" applyFont="1" applyFill="1" applyBorder="1"/>
    <xf numFmtId="171" fontId="8" fillId="4" borderId="4" xfId="0" applyNumberFormat="1" applyFont="1" applyFill="1" applyBorder="1"/>
    <xf numFmtId="171" fontId="8" fillId="5" borderId="4" xfId="0" applyNumberFormat="1" applyFont="1" applyFill="1" applyBorder="1"/>
    <xf numFmtId="171" fontId="7" fillId="2" borderId="4" xfId="0" applyNumberFormat="1" applyFont="1" applyFill="1" applyBorder="1"/>
    <xf numFmtId="171" fontId="7" fillId="3" borderId="4" xfId="0" applyNumberFormat="1" applyFont="1" applyFill="1" applyBorder="1"/>
    <xf numFmtId="171" fontId="7" fillId="4" borderId="4" xfId="0" applyNumberFormat="1" applyFont="1" applyFill="1" applyBorder="1"/>
    <xf numFmtId="171" fontId="7" fillId="5" borderId="4" xfId="0" applyNumberFormat="1" applyFont="1" applyFill="1" applyBorder="1"/>
    <xf numFmtId="189" fontId="8" fillId="2" borderId="4" xfId="0" applyNumberFormat="1" applyFont="1" applyFill="1" applyBorder="1"/>
    <xf numFmtId="189" fontId="7" fillId="2" borderId="4" xfId="0" applyNumberFormat="1" applyFont="1" applyFill="1" applyBorder="1"/>
    <xf numFmtId="171" fontId="8" fillId="0" borderId="4" xfId="0" applyNumberFormat="1" applyFont="1" applyFill="1" applyBorder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horizontal="right"/>
    </xf>
    <xf numFmtId="9" fontId="8" fillId="0" borderId="5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9" fontId="8" fillId="0" borderId="0" xfId="0" applyNumberFormat="1" applyFont="1" applyFill="1" applyBorder="1"/>
    <xf numFmtId="188" fontId="8" fillId="0" borderId="0" xfId="0" applyNumberFormat="1" applyFont="1" applyFill="1" applyBorder="1"/>
    <xf numFmtId="188" fontId="7" fillId="0" borderId="0" xfId="0" applyNumberFormat="1" applyFont="1" applyFill="1" applyBorder="1"/>
    <xf numFmtId="189" fontId="7" fillId="2" borderId="4" xfId="0" applyNumberFormat="1" applyFont="1" applyFill="1" applyBorder="1" applyAlignment="1">
      <alignment horizontal="right"/>
    </xf>
    <xf numFmtId="0" fontId="8" fillId="0" borderId="0" xfId="0" applyFont="1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6">
    <cellStyle name="Moneda" xfId="1" builtinId="4"/>
    <cellStyle name="Normal" xfId="0" builtinId="0"/>
    <cellStyle name="Normal 2" xfId="2"/>
    <cellStyle name="Normal 3" xfId="3"/>
    <cellStyle name="Porcentual 2" xfId="4"/>
    <cellStyle name="Porcentu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9"/>
  <sheetViews>
    <sheetView tabSelected="1" workbookViewId="0"/>
  </sheetViews>
  <sheetFormatPr baseColWidth="10" defaultRowHeight="15"/>
  <cols>
    <col min="1" max="1" width="33.85546875" bestFit="1" customWidth="1"/>
    <col min="2" max="2" width="13.5703125" bestFit="1" customWidth="1"/>
    <col min="3" max="3" width="15.85546875" customWidth="1"/>
    <col min="4" max="4" width="28.5703125" bestFit="1" customWidth="1"/>
    <col min="5" max="6" width="11.5703125" bestFit="1" customWidth="1"/>
    <col min="7" max="7" width="31.5703125" bestFit="1" customWidth="1"/>
    <col min="8" max="8" width="13.85546875" customWidth="1"/>
    <col min="9" max="9" width="15.28515625" customWidth="1"/>
    <col min="10" max="10" width="18.140625" customWidth="1"/>
    <col min="11" max="12" width="12.140625" bestFit="1" customWidth="1"/>
  </cols>
  <sheetData>
    <row r="1" spans="1:13">
      <c r="A1" s="1" t="s">
        <v>0</v>
      </c>
      <c r="G1" s="1" t="s">
        <v>19</v>
      </c>
      <c r="H1" s="2"/>
      <c r="I1" s="2"/>
      <c r="J1" s="1" t="s">
        <v>31</v>
      </c>
    </row>
    <row r="2" spans="1:13">
      <c r="G2" s="1" t="s">
        <v>20</v>
      </c>
      <c r="H2" s="2"/>
      <c r="I2" s="4">
        <f>SUM(H3:H6)</f>
        <v>250000</v>
      </c>
      <c r="J2" s="1" t="s">
        <v>32</v>
      </c>
      <c r="L2" s="5">
        <f>SUM(K3:K6)</f>
        <v>400000</v>
      </c>
      <c r="M2" s="5"/>
    </row>
    <row r="3" spans="1:13">
      <c r="A3" t="s">
        <v>1</v>
      </c>
      <c r="B3" s="2">
        <v>229999.99999999997</v>
      </c>
      <c r="C3" s="3">
        <v>1.1499999999999999</v>
      </c>
      <c r="G3" s="9" t="s">
        <v>21</v>
      </c>
      <c r="H3" s="2">
        <v>100000</v>
      </c>
      <c r="I3" s="2"/>
      <c r="J3" s="9" t="s">
        <v>33</v>
      </c>
      <c r="K3" s="5">
        <v>290462</v>
      </c>
      <c r="L3" s="5"/>
      <c r="M3" s="5"/>
    </row>
    <row r="4" spans="1:13">
      <c r="A4" t="s">
        <v>2</v>
      </c>
      <c r="B4" s="2">
        <v>29999.999999999996</v>
      </c>
      <c r="C4" s="3">
        <v>0.15</v>
      </c>
      <c r="G4" s="9" t="s">
        <v>24</v>
      </c>
      <c r="H4" s="2">
        <v>75000</v>
      </c>
      <c r="I4" s="2"/>
      <c r="J4" s="9" t="s">
        <v>34</v>
      </c>
      <c r="K4" s="5">
        <v>61100</v>
      </c>
      <c r="L4" s="5"/>
      <c r="M4" s="5"/>
    </row>
    <row r="5" spans="1:13">
      <c r="A5" s="9" t="s">
        <v>3</v>
      </c>
      <c r="B5" s="10">
        <f>+B3-B4</f>
        <v>199999.99999999997</v>
      </c>
      <c r="C5" s="8">
        <v>1</v>
      </c>
      <c r="G5" s="9" t="s">
        <v>22</v>
      </c>
      <c r="H5" s="2">
        <v>50000</v>
      </c>
      <c r="I5" s="2"/>
      <c r="J5" s="9" t="s">
        <v>15</v>
      </c>
      <c r="K5" s="5">
        <f>+B20</f>
        <v>1438</v>
      </c>
      <c r="L5" s="5"/>
      <c r="M5" s="5"/>
    </row>
    <row r="6" spans="1:13">
      <c r="A6" s="9" t="s">
        <v>43</v>
      </c>
      <c r="B6" s="29">
        <v>25000</v>
      </c>
      <c r="C6" s="7"/>
      <c r="G6" s="9" t="s">
        <v>23</v>
      </c>
      <c r="H6" s="20">
        <v>25000</v>
      </c>
      <c r="I6" s="2"/>
      <c r="J6" s="9" t="s">
        <v>16</v>
      </c>
      <c r="K6" s="5">
        <f>+B21</f>
        <v>47000</v>
      </c>
      <c r="L6" s="5"/>
      <c r="M6" s="5"/>
    </row>
    <row r="7" spans="1:13">
      <c r="A7" t="s">
        <v>44</v>
      </c>
      <c r="B7" s="29">
        <v>175000</v>
      </c>
      <c r="C7" s="7"/>
      <c r="G7" s="1" t="s">
        <v>25</v>
      </c>
      <c r="H7" s="2"/>
      <c r="I7" s="4">
        <f>SUM(H8:H12)</f>
        <v>550000</v>
      </c>
      <c r="J7" s="1" t="s">
        <v>35</v>
      </c>
      <c r="K7" s="22"/>
      <c r="L7" s="5"/>
      <c r="M7" s="5"/>
    </row>
    <row r="8" spans="1:13">
      <c r="A8" t="s">
        <v>4</v>
      </c>
      <c r="B8" s="2">
        <v>78000</v>
      </c>
      <c r="C8" s="3">
        <v>0.39</v>
      </c>
      <c r="G8" s="9" t="s">
        <v>26</v>
      </c>
      <c r="H8" s="2">
        <v>125000</v>
      </c>
      <c r="J8" s="1" t="s">
        <v>36</v>
      </c>
      <c r="K8" s="5"/>
      <c r="L8" s="5">
        <f>SUM(K9)</f>
        <v>200000</v>
      </c>
      <c r="M8" s="5"/>
    </row>
    <row r="9" spans="1:13">
      <c r="A9" s="1" t="s">
        <v>5</v>
      </c>
      <c r="B9" s="10">
        <f>+B5-B8</f>
        <v>121999.99999999997</v>
      </c>
      <c r="C9" s="8">
        <v>0.61</v>
      </c>
      <c r="G9" s="9" t="s">
        <v>27</v>
      </c>
      <c r="H9" s="2">
        <v>50000</v>
      </c>
      <c r="J9" s="9" t="s">
        <v>37</v>
      </c>
      <c r="K9" s="5">
        <v>200000</v>
      </c>
      <c r="L9" s="5"/>
      <c r="M9" s="41"/>
    </row>
    <row r="10" spans="1:13">
      <c r="A10" t="s">
        <v>6</v>
      </c>
      <c r="B10" s="2"/>
      <c r="G10" s="9" t="s">
        <v>28</v>
      </c>
      <c r="H10" s="2">
        <v>25000</v>
      </c>
      <c r="J10" s="1" t="s">
        <v>25</v>
      </c>
      <c r="K10" s="23"/>
      <c r="L10" s="5">
        <f>SUM(K11:K13)</f>
        <v>200000</v>
      </c>
    </row>
    <row r="11" spans="1:13">
      <c r="A11" t="s">
        <v>7</v>
      </c>
      <c r="B11" s="2">
        <f>+B5*C11</f>
        <v>20000</v>
      </c>
      <c r="C11" s="3">
        <v>0.1</v>
      </c>
      <c r="G11" s="9" t="s">
        <v>69</v>
      </c>
      <c r="H11" s="2">
        <v>150000</v>
      </c>
      <c r="J11" s="9" t="s">
        <v>38</v>
      </c>
      <c r="K11" s="5">
        <v>125000</v>
      </c>
      <c r="L11" s="5"/>
      <c r="M11" s="41">
        <f>350000/L10</f>
        <v>1.75</v>
      </c>
    </row>
    <row r="12" spans="1:13">
      <c r="A12" s="1" t="s">
        <v>9</v>
      </c>
      <c r="B12" s="10">
        <f>+B9-B11</f>
        <v>101999.99999999997</v>
      </c>
      <c r="C12" s="14">
        <f>+C9-C11</f>
        <v>0.51</v>
      </c>
      <c r="D12" s="12">
        <f>+B12/B5</f>
        <v>0.5099999999999999</v>
      </c>
      <c r="G12" s="9" t="s">
        <v>29</v>
      </c>
      <c r="H12" s="2">
        <v>200000</v>
      </c>
      <c r="J12" s="9" t="s">
        <v>39</v>
      </c>
      <c r="K12" s="5">
        <f>+B18</f>
        <v>21762</v>
      </c>
      <c r="L12" s="5"/>
    </row>
    <row r="13" spans="1:13">
      <c r="A13" t="s">
        <v>8</v>
      </c>
      <c r="B13" s="2">
        <f>+B5*C13</f>
        <v>23999.999999999996</v>
      </c>
      <c r="C13" s="3">
        <v>0.12</v>
      </c>
      <c r="H13" s="23"/>
      <c r="J13" s="9" t="s">
        <v>40</v>
      </c>
      <c r="K13" s="5">
        <v>53238</v>
      </c>
      <c r="L13" s="5"/>
    </row>
    <row r="14" spans="1:13" ht="15.75" thickBot="1">
      <c r="A14" t="s">
        <v>10</v>
      </c>
      <c r="B14" s="10">
        <f>+B12-B13</f>
        <v>77999.999999999971</v>
      </c>
      <c r="C14" s="14">
        <f>+C12-C13</f>
        <v>0.39</v>
      </c>
      <c r="G14" s="1" t="s">
        <v>30</v>
      </c>
      <c r="H14" s="6"/>
      <c r="I14" s="21">
        <f>+I2+I7</f>
        <v>800000</v>
      </c>
      <c r="J14" s="1" t="s">
        <v>41</v>
      </c>
      <c r="K14" s="23"/>
      <c r="L14" s="21">
        <f>SUM(L2:L10)</f>
        <v>800000</v>
      </c>
      <c r="M14" s="5"/>
    </row>
    <row r="15" spans="1:13" ht="15.75" thickTop="1">
      <c r="A15" s="1" t="s">
        <v>11</v>
      </c>
      <c r="B15" s="2"/>
    </row>
    <row r="16" spans="1:13">
      <c r="A16" t="s">
        <v>12</v>
      </c>
      <c r="B16" s="2">
        <v>7800</v>
      </c>
      <c r="C16" s="13">
        <v>3.9E-2</v>
      </c>
      <c r="E16" s="3"/>
      <c r="F16" s="1"/>
    </row>
    <row r="17" spans="1:5">
      <c r="A17" s="1" t="s">
        <v>13</v>
      </c>
      <c r="B17" s="10">
        <v>70200</v>
      </c>
      <c r="C17" s="14">
        <f>+C14-C16</f>
        <v>0.35100000000000003</v>
      </c>
    </row>
    <row r="18" spans="1:5">
      <c r="A18" t="s">
        <v>17</v>
      </c>
      <c r="B18" s="2">
        <f>+B17*0.31</f>
        <v>21762</v>
      </c>
      <c r="C18" s="16">
        <v>0.10879999999999999</v>
      </c>
      <c r="E18" s="3"/>
    </row>
    <row r="19" spans="1:5">
      <c r="A19" s="1" t="s">
        <v>14</v>
      </c>
      <c r="B19" s="10">
        <v>48438</v>
      </c>
      <c r="C19" s="15">
        <f>+C17-C18</f>
        <v>0.24220000000000003</v>
      </c>
    </row>
    <row r="20" spans="1:5">
      <c r="A20" t="s">
        <v>18</v>
      </c>
      <c r="B20" s="2">
        <v>1438</v>
      </c>
      <c r="C20" s="17">
        <f>+B20/B5</f>
        <v>7.1900000000000011E-3</v>
      </c>
      <c r="D20" s="31">
        <f>+B19*2.9687435484</f>
        <v>143799.99999739919</v>
      </c>
      <c r="E20" s="3"/>
    </row>
    <row r="21" spans="1:5" ht="15.75" thickBot="1">
      <c r="A21" s="1" t="s">
        <v>42</v>
      </c>
      <c r="B21" s="11">
        <v>47000</v>
      </c>
      <c r="C21" s="18">
        <f>+C19-C20</f>
        <v>0.23501000000000002</v>
      </c>
      <c r="E21" s="19"/>
    </row>
    <row r="22" spans="1:5" ht="15.75" thickTop="1">
      <c r="B22" s="2"/>
      <c r="C22" s="2"/>
    </row>
    <row r="23" spans="1:5">
      <c r="A23" s="1"/>
      <c r="B23" s="24"/>
      <c r="C23" s="24"/>
      <c r="D23" s="24"/>
    </row>
    <row r="24" spans="1:5">
      <c r="C24" s="25"/>
    </row>
    <row r="26" spans="1:5">
      <c r="C26" s="25"/>
    </row>
    <row r="27" spans="1:5">
      <c r="C27" s="45"/>
    </row>
    <row r="29" spans="1:5">
      <c r="A29" s="1"/>
    </row>
    <row r="30" spans="1:5">
      <c r="A30" s="26"/>
      <c r="B30" s="1"/>
      <c r="C30" s="1"/>
      <c r="D30" s="1"/>
      <c r="E30" s="1"/>
    </row>
    <row r="31" spans="1:5">
      <c r="D31" s="28"/>
      <c r="E31" s="2"/>
    </row>
    <row r="32" spans="1:5">
      <c r="D32" s="28"/>
      <c r="E32" s="2"/>
    </row>
    <row r="33" spans="1:9">
      <c r="D33" s="28"/>
      <c r="E33" s="2"/>
    </row>
    <row r="34" spans="1:9">
      <c r="D34" s="28"/>
      <c r="E34" s="2"/>
    </row>
    <row r="35" spans="1:9">
      <c r="D35" s="28"/>
      <c r="E35" s="2"/>
      <c r="G35" t="s">
        <v>1</v>
      </c>
      <c r="H35" s="2">
        <v>230000</v>
      </c>
    </row>
    <row r="36" spans="1:9">
      <c r="D36" s="28"/>
      <c r="E36" s="2"/>
      <c r="G36" t="s">
        <v>2</v>
      </c>
      <c r="H36" s="2">
        <v>30000</v>
      </c>
    </row>
    <row r="37" spans="1:9">
      <c r="E37" s="10"/>
      <c r="F37" s="27"/>
      <c r="G37" s="1" t="s">
        <v>3</v>
      </c>
      <c r="H37" s="10">
        <v>200000</v>
      </c>
      <c r="I37">
        <v>100</v>
      </c>
    </row>
    <row r="38" spans="1:9">
      <c r="A38" s="35"/>
      <c r="B38" s="116"/>
      <c r="C38" s="116"/>
      <c r="D38" s="116"/>
      <c r="G38" s="9" t="s">
        <v>43</v>
      </c>
      <c r="H38" s="29">
        <f>+H37*0.25</f>
        <v>50000</v>
      </c>
    </row>
    <row r="39" spans="1:9">
      <c r="B39" s="117"/>
      <c r="C39" s="117"/>
      <c r="D39" s="117"/>
      <c r="G39" t="s">
        <v>44</v>
      </c>
      <c r="H39" s="29">
        <f>+H37*0.75</f>
        <v>150000</v>
      </c>
    </row>
    <row r="40" spans="1:9">
      <c r="G40" t="s">
        <v>4</v>
      </c>
      <c r="H40" s="2">
        <f>+H37*I40/I37</f>
        <v>78000</v>
      </c>
      <c r="I40">
        <v>39</v>
      </c>
    </row>
    <row r="41" spans="1:9">
      <c r="A41" s="34"/>
      <c r="B41" s="25"/>
      <c r="G41" s="1" t="s">
        <v>5</v>
      </c>
      <c r="H41" s="10">
        <f>+H37-H40</f>
        <v>122000</v>
      </c>
      <c r="I41">
        <f>+I37-I40</f>
        <v>61</v>
      </c>
    </row>
    <row r="42" spans="1:9">
      <c r="B42" s="32"/>
      <c r="G42" s="1" t="s">
        <v>6</v>
      </c>
      <c r="H42" s="2"/>
    </row>
    <row r="43" spans="1:9">
      <c r="A43" s="34"/>
      <c r="B43" s="33"/>
      <c r="G43" t="s">
        <v>7</v>
      </c>
      <c r="H43" s="2">
        <v>20000</v>
      </c>
      <c r="I43">
        <v>100</v>
      </c>
    </row>
    <row r="44" spans="1:9">
      <c r="A44" s="37"/>
      <c r="B44" s="38"/>
      <c r="G44" s="1" t="s">
        <v>9</v>
      </c>
      <c r="H44" s="10">
        <v>102000</v>
      </c>
    </row>
    <row r="45" spans="1:9">
      <c r="A45" s="35"/>
      <c r="B45" s="36"/>
      <c r="G45" t="s">
        <v>8</v>
      </c>
      <c r="H45" s="2">
        <v>24000</v>
      </c>
      <c r="I45" s="5"/>
    </row>
    <row r="46" spans="1:9">
      <c r="A46" s="35"/>
      <c r="B46" s="59"/>
      <c r="G46" s="1" t="s">
        <v>10</v>
      </c>
      <c r="H46" s="10">
        <f>+H44-H45</f>
        <v>78000</v>
      </c>
    </row>
    <row r="47" spans="1:9">
      <c r="A47" s="60"/>
      <c r="B47" s="61"/>
      <c r="G47" s="1" t="s">
        <v>11</v>
      </c>
      <c r="H47" s="2"/>
    </row>
    <row r="48" spans="1:9">
      <c r="A48" s="35"/>
      <c r="B48" s="62"/>
      <c r="G48" t="s">
        <v>12</v>
      </c>
      <c r="H48" s="2">
        <v>7800</v>
      </c>
    </row>
    <row r="49" spans="1:15">
      <c r="A49" s="35"/>
      <c r="B49" s="63"/>
      <c r="G49" s="1" t="s">
        <v>13</v>
      </c>
      <c r="H49" s="10">
        <f>+H51*I49/J51</f>
        <v>70199.999997829553</v>
      </c>
      <c r="I49">
        <v>100</v>
      </c>
    </row>
    <row r="50" spans="1:15">
      <c r="A50" s="35"/>
      <c r="B50" s="64"/>
      <c r="G50" t="s">
        <v>17</v>
      </c>
      <c r="H50" s="2">
        <f>+H49*I50/I49</f>
        <v>21761.999999327163</v>
      </c>
      <c r="I50">
        <v>31</v>
      </c>
      <c r="J50" s="5"/>
    </row>
    <row r="51" spans="1:15">
      <c r="A51" s="35"/>
      <c r="B51" s="36"/>
      <c r="G51" s="1" t="s">
        <v>14</v>
      </c>
      <c r="H51" s="10">
        <f>+H53*I51/I53</f>
        <v>48437.999998502397</v>
      </c>
      <c r="I51">
        <v>100</v>
      </c>
      <c r="J51">
        <f>+I49-I50</f>
        <v>69</v>
      </c>
    </row>
    <row r="52" spans="1:15">
      <c r="A52" s="35"/>
      <c r="C52" s="36"/>
      <c r="G52" t="s">
        <v>18</v>
      </c>
      <c r="H52" s="2">
        <f>+H51-H53</f>
        <v>1437.9999985023969</v>
      </c>
    </row>
    <row r="53" spans="1:15" ht="15.75" thickBot="1">
      <c r="A53" s="35"/>
      <c r="B53" s="36"/>
      <c r="G53" s="1" t="s">
        <v>42</v>
      </c>
      <c r="H53" s="11">
        <v>47000</v>
      </c>
      <c r="I53">
        <f>100-2.96874354545369</f>
        <v>97.031256454546309</v>
      </c>
    </row>
    <row r="54" spans="1:15" ht="15.75" thickTop="1">
      <c r="A54" s="34"/>
      <c r="B54" s="33"/>
    </row>
    <row r="55" spans="1:15">
      <c r="B55" s="32"/>
    </row>
    <row r="56" spans="1:15">
      <c r="A56" s="34"/>
      <c r="B56" s="25"/>
      <c r="G56" s="1" t="s">
        <v>19</v>
      </c>
      <c r="H56" s="2"/>
      <c r="I56" s="2"/>
      <c r="J56" s="1" t="s">
        <v>31</v>
      </c>
    </row>
    <row r="57" spans="1:15">
      <c r="B57" s="32"/>
      <c r="G57" s="1" t="s">
        <v>20</v>
      </c>
      <c r="H57" s="2"/>
      <c r="I57" s="4">
        <f>+H88</f>
        <v>250000</v>
      </c>
      <c r="J57" s="1" t="s">
        <v>32</v>
      </c>
      <c r="L57" s="5">
        <f>+H99</f>
        <v>400000</v>
      </c>
      <c r="M57" s="12">
        <f>+L57/I57</f>
        <v>1.6</v>
      </c>
    </row>
    <row r="58" spans="1:15">
      <c r="A58" s="34"/>
      <c r="B58" s="25"/>
      <c r="G58" s="9" t="s">
        <v>21</v>
      </c>
      <c r="H58" s="2">
        <v>100000</v>
      </c>
      <c r="I58" s="2"/>
      <c r="J58" s="9" t="s">
        <v>33</v>
      </c>
      <c r="K58" s="5">
        <v>290462</v>
      </c>
      <c r="L58" s="5"/>
      <c r="O58" s="40" t="e">
        <f>+I57/L63</f>
        <v>#DIV/0!</v>
      </c>
    </row>
    <row r="59" spans="1:15">
      <c r="B59" s="32"/>
      <c r="G59" s="9" t="s">
        <v>24</v>
      </c>
      <c r="H59" s="2">
        <v>75000</v>
      </c>
      <c r="I59" s="2"/>
      <c r="J59" s="9" t="s">
        <v>34</v>
      </c>
      <c r="K59" s="5">
        <f>+K61*1.3</f>
        <v>61100</v>
      </c>
      <c r="L59" s="5"/>
    </row>
    <row r="60" spans="1:15">
      <c r="A60" s="37"/>
      <c r="B60" s="39"/>
      <c r="G60" s="9" t="s">
        <v>22</v>
      </c>
      <c r="H60" s="2">
        <v>50000</v>
      </c>
      <c r="I60" s="2"/>
      <c r="J60" s="9" t="s">
        <v>15</v>
      </c>
      <c r="K60" s="5">
        <f>+H52</f>
        <v>1437.9999985023969</v>
      </c>
      <c r="L60" s="5"/>
    </row>
    <row r="61" spans="1:15">
      <c r="G61" s="9" t="s">
        <v>23</v>
      </c>
      <c r="H61" s="20">
        <v>25000</v>
      </c>
      <c r="I61" s="2"/>
      <c r="J61" s="9" t="s">
        <v>16</v>
      </c>
      <c r="K61" s="5">
        <f>+H53</f>
        <v>47000</v>
      </c>
      <c r="L61" s="5"/>
    </row>
    <row r="62" spans="1:15">
      <c r="G62" s="1" t="s">
        <v>25</v>
      </c>
      <c r="H62" s="2"/>
      <c r="I62" s="4">
        <f>+H91</f>
        <v>550000</v>
      </c>
      <c r="J62" s="1" t="s">
        <v>35</v>
      </c>
      <c r="K62" s="22"/>
      <c r="L62" s="5"/>
    </row>
    <row r="63" spans="1:15">
      <c r="B63" s="116"/>
      <c r="C63" s="116"/>
      <c r="G63" s="9" t="s">
        <v>26</v>
      </c>
      <c r="H63" s="2">
        <f>+B95</f>
        <v>0</v>
      </c>
      <c r="J63" s="1" t="s">
        <v>36</v>
      </c>
      <c r="K63" s="5"/>
      <c r="L63" s="5">
        <f>+B104</f>
        <v>0</v>
      </c>
    </row>
    <row r="64" spans="1:15">
      <c r="B64" s="117"/>
      <c r="C64" s="117"/>
      <c r="G64" s="9" t="s">
        <v>27</v>
      </c>
      <c r="H64" s="2">
        <f>+H72</f>
        <v>0</v>
      </c>
      <c r="J64" s="9" t="s">
        <v>37</v>
      </c>
      <c r="K64" s="5">
        <f>+B104</f>
        <v>0</v>
      </c>
      <c r="L64" s="5"/>
    </row>
    <row r="65" spans="1:12">
      <c r="A65" s="34"/>
      <c r="B65" s="116"/>
      <c r="C65" s="116"/>
      <c r="G65" t="s">
        <v>68</v>
      </c>
      <c r="H65" s="2">
        <v>25000</v>
      </c>
      <c r="J65" s="1" t="s">
        <v>25</v>
      </c>
      <c r="K65" s="23"/>
      <c r="L65" s="5">
        <f>+H102</f>
        <v>400000</v>
      </c>
    </row>
    <row r="66" spans="1:12">
      <c r="B66" s="117"/>
      <c r="C66" s="117"/>
      <c r="G66" t="s">
        <v>69</v>
      </c>
      <c r="H66" s="2">
        <v>150000</v>
      </c>
      <c r="J66" s="9" t="s">
        <v>38</v>
      </c>
      <c r="K66" s="5">
        <f>+L65-K67</f>
        <v>378238.00000067282</v>
      </c>
      <c r="L66" s="5"/>
    </row>
    <row r="67" spans="1:12">
      <c r="A67" s="34"/>
      <c r="G67" t="s">
        <v>77</v>
      </c>
      <c r="H67" s="2">
        <v>200000</v>
      </c>
      <c r="J67" s="9" t="s">
        <v>39</v>
      </c>
      <c r="K67" s="5">
        <f>+H50</f>
        <v>21761.999999327163</v>
      </c>
      <c r="L67" s="5"/>
    </row>
    <row r="68" spans="1:12">
      <c r="A68" s="37"/>
      <c r="B68" s="44"/>
      <c r="H68" s="23"/>
      <c r="J68" s="9"/>
      <c r="K68" s="5"/>
      <c r="L68" s="5"/>
    </row>
    <row r="69" spans="1:12" ht="15.75" thickBot="1">
      <c r="G69" s="1" t="s">
        <v>30</v>
      </c>
      <c r="H69" s="6"/>
      <c r="I69" s="21">
        <f>+I57+I62</f>
        <v>800000</v>
      </c>
      <c r="J69" s="1" t="s">
        <v>41</v>
      </c>
      <c r="K69" s="23"/>
      <c r="L69" s="21">
        <f>SUM(L57:L65)</f>
        <v>800000</v>
      </c>
    </row>
    <row r="70" spans="1:12" ht="15.75" thickTop="1"/>
    <row r="71" spans="1:12">
      <c r="A71" s="34"/>
      <c r="B71" s="116"/>
      <c r="C71" s="116"/>
      <c r="D71" s="116"/>
    </row>
    <row r="72" spans="1:12">
      <c r="B72" s="117"/>
      <c r="C72" s="117"/>
      <c r="D72" s="117"/>
      <c r="G72" s="37" t="s">
        <v>67</v>
      </c>
      <c r="H72" s="55"/>
    </row>
    <row r="73" spans="1:12">
      <c r="A73" s="34"/>
      <c r="B73" s="43"/>
    </row>
    <row r="74" spans="1:12">
      <c r="B74" s="32"/>
      <c r="G74" s="34" t="s">
        <v>51</v>
      </c>
      <c r="H74" s="118" t="s">
        <v>3</v>
      </c>
      <c r="I74" s="118"/>
    </row>
    <row r="75" spans="1:12">
      <c r="A75" s="34"/>
      <c r="B75" s="43"/>
      <c r="H75" s="116" t="s">
        <v>52</v>
      </c>
      <c r="I75" s="116"/>
    </row>
    <row r="76" spans="1:12">
      <c r="B76" s="32"/>
      <c r="G76" s="34" t="s">
        <v>53</v>
      </c>
      <c r="H76" s="43">
        <v>200000</v>
      </c>
    </row>
    <row r="77" spans="1:12">
      <c r="A77" s="37"/>
      <c r="B77" s="44"/>
      <c r="H77" s="32" t="s">
        <v>46</v>
      </c>
    </row>
    <row r="78" spans="1:12">
      <c r="G78" s="34" t="s">
        <v>45</v>
      </c>
      <c r="H78" s="43">
        <v>200000</v>
      </c>
    </row>
    <row r="79" spans="1:12">
      <c r="H79" s="32">
        <v>0.25</v>
      </c>
    </row>
    <row r="80" spans="1:12">
      <c r="A80" s="34"/>
      <c r="B80" s="116"/>
      <c r="C80" s="116"/>
    </row>
    <row r="81" spans="1:9">
      <c r="B81" s="117"/>
      <c r="C81" s="117"/>
      <c r="G81" s="37" t="s">
        <v>54</v>
      </c>
      <c r="H81" s="42">
        <f>+H78/H79</f>
        <v>800000</v>
      </c>
    </row>
    <row r="82" spans="1:9">
      <c r="A82" s="34"/>
      <c r="B82" s="33"/>
      <c r="C82" s="33"/>
    </row>
    <row r="83" spans="1:9">
      <c r="B83" s="32"/>
      <c r="C83" s="33"/>
      <c r="G83" s="37" t="s">
        <v>55</v>
      </c>
      <c r="H83" s="118" t="s">
        <v>58</v>
      </c>
      <c r="I83" s="118"/>
    </row>
    <row r="84" spans="1:9">
      <c r="A84" s="34"/>
      <c r="B84" s="33"/>
      <c r="C84" s="33"/>
      <c r="H84" s="116" t="s">
        <v>56</v>
      </c>
      <c r="I84" s="116"/>
    </row>
    <row r="85" spans="1:9">
      <c r="B85" s="32"/>
      <c r="C85" s="33"/>
      <c r="G85" s="34" t="s">
        <v>57</v>
      </c>
      <c r="H85" s="118" t="s">
        <v>46</v>
      </c>
      <c r="I85" s="118"/>
    </row>
    <row r="86" spans="1:9">
      <c r="B86" s="25"/>
      <c r="C86" s="33"/>
      <c r="H86" s="117">
        <v>200000</v>
      </c>
      <c r="I86" s="117"/>
    </row>
    <row r="87" spans="1:9">
      <c r="A87" s="48"/>
      <c r="B87" s="49"/>
      <c r="C87" s="33"/>
      <c r="G87" s="34" t="s">
        <v>45</v>
      </c>
      <c r="H87" s="116" t="s">
        <v>59</v>
      </c>
      <c r="I87" s="116"/>
    </row>
    <row r="88" spans="1:9">
      <c r="B88" s="25"/>
      <c r="C88" s="33"/>
      <c r="G88" s="37" t="s">
        <v>60</v>
      </c>
      <c r="H88" s="38">
        <f>200000*1.25</f>
        <v>250000</v>
      </c>
      <c r="I88" s="33"/>
    </row>
    <row r="89" spans="1:9">
      <c r="A89" s="25"/>
      <c r="B89" s="25"/>
      <c r="C89" s="33"/>
      <c r="H89" s="33"/>
      <c r="I89" s="33"/>
    </row>
    <row r="90" spans="1:9">
      <c r="A90" s="32"/>
      <c r="B90" s="25"/>
      <c r="C90" s="33"/>
      <c r="G90" t="s">
        <v>61</v>
      </c>
      <c r="H90" s="51" t="s">
        <v>62</v>
      </c>
      <c r="I90" s="33"/>
    </row>
    <row r="91" spans="1:9">
      <c r="A91" s="33"/>
      <c r="B91" s="25"/>
      <c r="C91" s="33"/>
      <c r="G91" s="37" t="s">
        <v>61</v>
      </c>
      <c r="H91" s="38">
        <f>+H81-H88</f>
        <v>550000</v>
      </c>
      <c r="I91" s="33"/>
    </row>
    <row r="92" spans="1:9">
      <c r="A92" s="33"/>
      <c r="B92" s="25"/>
      <c r="C92" s="33"/>
      <c r="H92" s="33"/>
      <c r="I92" s="33"/>
    </row>
    <row r="93" spans="1:9">
      <c r="A93" s="32"/>
      <c r="B93" s="25"/>
      <c r="C93" s="33"/>
      <c r="H93" s="25"/>
      <c r="I93" s="25"/>
    </row>
    <row r="94" spans="1:9">
      <c r="A94" s="46"/>
      <c r="B94" s="116"/>
      <c r="C94" s="116"/>
      <c r="G94" s="34" t="s">
        <v>47</v>
      </c>
      <c r="H94" s="119" t="s">
        <v>48</v>
      </c>
      <c r="I94" s="119"/>
    </row>
    <row r="95" spans="1:9">
      <c r="A95" s="47"/>
      <c r="B95" s="44"/>
      <c r="C95" s="33"/>
      <c r="H95" s="116" t="s">
        <v>49</v>
      </c>
      <c r="I95" s="116"/>
    </row>
    <row r="96" spans="1:9">
      <c r="B96" s="25"/>
      <c r="C96" s="33"/>
      <c r="G96" s="34" t="s">
        <v>50</v>
      </c>
      <c r="H96" s="118" t="s">
        <v>46</v>
      </c>
      <c r="I96" s="118"/>
    </row>
    <row r="97" spans="1:9">
      <c r="B97" s="33"/>
      <c r="C97" s="33"/>
      <c r="H97" s="117">
        <v>250000</v>
      </c>
      <c r="I97" s="117"/>
    </row>
    <row r="98" spans="1:9">
      <c r="B98" s="3"/>
      <c r="G98" s="34" t="s">
        <v>45</v>
      </c>
      <c r="H98" t="s">
        <v>63</v>
      </c>
    </row>
    <row r="99" spans="1:9">
      <c r="A99" s="30"/>
      <c r="B99" s="50"/>
      <c r="G99" s="37" t="s">
        <v>64</v>
      </c>
      <c r="H99" s="42">
        <f>250000*1.6</f>
        <v>400000</v>
      </c>
    </row>
    <row r="100" spans="1:9">
      <c r="A100" s="5"/>
    </row>
    <row r="101" spans="1:9">
      <c r="A101" s="34"/>
      <c r="B101" s="3"/>
      <c r="G101" s="34" t="s">
        <v>65</v>
      </c>
      <c r="H101" t="s">
        <v>66</v>
      </c>
    </row>
    <row r="102" spans="1:9">
      <c r="B102" s="50"/>
      <c r="G102" s="37" t="s">
        <v>65</v>
      </c>
      <c r="H102" s="42">
        <f>+H81-H99-B104</f>
        <v>400000</v>
      </c>
    </row>
    <row r="104" spans="1:9">
      <c r="A104" s="37"/>
      <c r="B104" s="44"/>
      <c r="G104" s="34" t="s">
        <v>70</v>
      </c>
      <c r="H104" t="s">
        <v>71</v>
      </c>
    </row>
    <row r="105" spans="1:9">
      <c r="H105" s="117" t="s">
        <v>72</v>
      </c>
      <c r="I105" s="117"/>
    </row>
    <row r="106" spans="1:9">
      <c r="A106" s="34"/>
      <c r="B106" s="118"/>
      <c r="C106" s="118"/>
      <c r="G106" s="56" t="s">
        <v>75</v>
      </c>
      <c r="H106" s="116" t="s">
        <v>73</v>
      </c>
      <c r="I106" s="116"/>
    </row>
    <row r="107" spans="1:9">
      <c r="B107" s="116"/>
      <c r="C107" s="116"/>
      <c r="H107" s="117">
        <v>200000</v>
      </c>
      <c r="I107" s="117"/>
    </row>
    <row r="108" spans="1:9">
      <c r="A108" s="34"/>
      <c r="B108" s="118"/>
      <c r="C108" s="118"/>
      <c r="G108" s="34" t="s">
        <v>45</v>
      </c>
      <c r="H108" t="s">
        <v>76</v>
      </c>
    </row>
    <row r="109" spans="1:9">
      <c r="B109" s="116"/>
      <c r="C109" s="116"/>
      <c r="G109" s="57" t="s">
        <v>74</v>
      </c>
      <c r="H109" s="42">
        <f>+(200000*1.75)-150000</f>
        <v>200000</v>
      </c>
    </row>
    <row r="110" spans="1:9">
      <c r="A110" s="34"/>
      <c r="B110" s="118"/>
      <c r="C110" s="118"/>
    </row>
    <row r="111" spans="1:9">
      <c r="B111" s="116"/>
      <c r="C111" s="116"/>
      <c r="G111" s="1" t="s">
        <v>78</v>
      </c>
      <c r="I111">
        <f>+H91</f>
        <v>550000</v>
      </c>
    </row>
    <row r="112" spans="1:9">
      <c r="A112" s="53"/>
      <c r="B112" s="54"/>
      <c r="G112" s="52" t="s">
        <v>79</v>
      </c>
      <c r="H112">
        <f>+B95</f>
        <v>0</v>
      </c>
    </row>
    <row r="113" spans="1:8">
      <c r="G113" t="s">
        <v>80</v>
      </c>
      <c r="H113" s="58">
        <f>+H72</f>
        <v>0</v>
      </c>
    </row>
    <row r="114" spans="1:8">
      <c r="A114" s="34"/>
      <c r="B114" s="118"/>
      <c r="C114" s="118"/>
      <c r="G114" t="s">
        <v>69</v>
      </c>
      <c r="H114">
        <v>150000</v>
      </c>
    </row>
    <row r="115" spans="1:8">
      <c r="B115" s="116"/>
      <c r="C115" s="116"/>
      <c r="G115" t="s">
        <v>81</v>
      </c>
      <c r="H115">
        <f>+H109</f>
        <v>200000</v>
      </c>
    </row>
    <row r="116" spans="1:8">
      <c r="A116" s="34"/>
      <c r="B116" s="25"/>
      <c r="H116">
        <f>SUM(H112:H115)</f>
        <v>350000</v>
      </c>
    </row>
    <row r="117" spans="1:8">
      <c r="B117" s="32"/>
      <c r="G117" s="42" t="s">
        <v>82</v>
      </c>
      <c r="H117" s="42">
        <f>+I111-H116</f>
        <v>200000</v>
      </c>
    </row>
    <row r="118" spans="1:8">
      <c r="A118" s="34"/>
      <c r="B118" s="25"/>
    </row>
    <row r="119" spans="1:8">
      <c r="B119" s="32"/>
    </row>
  </sheetData>
  <mergeCells count="33">
    <mergeCell ref="H105:I105"/>
    <mergeCell ref="H106:I106"/>
    <mergeCell ref="H107:I107"/>
    <mergeCell ref="B107:C107"/>
    <mergeCell ref="B106:C106"/>
    <mergeCell ref="B115:C115"/>
    <mergeCell ref="B114:C114"/>
    <mergeCell ref="B108:C108"/>
    <mergeCell ref="B109:C109"/>
    <mergeCell ref="B110:C110"/>
    <mergeCell ref="B111:C111"/>
    <mergeCell ref="H97:I97"/>
    <mergeCell ref="H96:I96"/>
    <mergeCell ref="H84:I84"/>
    <mergeCell ref="H83:I83"/>
    <mergeCell ref="H86:I86"/>
    <mergeCell ref="H85:I85"/>
    <mergeCell ref="H87:I87"/>
    <mergeCell ref="H95:I95"/>
    <mergeCell ref="H94:I94"/>
    <mergeCell ref="H75:I75"/>
    <mergeCell ref="H74:I74"/>
    <mergeCell ref="B66:C66"/>
    <mergeCell ref="B71:D71"/>
    <mergeCell ref="B72:D72"/>
    <mergeCell ref="B80:C80"/>
    <mergeCell ref="B38:D38"/>
    <mergeCell ref="B39:D39"/>
    <mergeCell ref="B63:C63"/>
    <mergeCell ref="B64:C64"/>
    <mergeCell ref="B65:C65"/>
    <mergeCell ref="B94:C94"/>
    <mergeCell ref="B81:C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horizontalDpi="4294967294" verticalDpi="4294967294" r:id="rId1"/>
  <rowBreaks count="1" manualBreakCount="1">
    <brk id="5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workbookViewId="0">
      <selection sqref="A1:C1"/>
    </sheetView>
  </sheetViews>
  <sheetFormatPr baseColWidth="10" defaultRowHeight="15"/>
  <cols>
    <col min="1" max="1" width="22.42578125" style="66" bestFit="1" customWidth="1"/>
    <col min="2" max="2" width="16.5703125" style="66" customWidth="1"/>
    <col min="3" max="3" width="15.85546875" style="66" bestFit="1" customWidth="1"/>
    <col min="4" max="4" width="16.7109375" style="66" bestFit="1" customWidth="1"/>
    <col min="5" max="5" width="15.28515625" style="66" bestFit="1" customWidth="1"/>
    <col min="6" max="6" width="12.7109375" style="66" customWidth="1"/>
    <col min="7" max="7" width="13.42578125" style="66" bestFit="1" customWidth="1"/>
    <col min="8" max="12" width="12" style="66" bestFit="1" customWidth="1"/>
    <col min="13" max="16384" width="11.42578125" style="66"/>
  </cols>
  <sheetData>
    <row r="1" spans="1:12" ht="20.25">
      <c r="A1" s="120" t="s">
        <v>95</v>
      </c>
      <c r="B1" s="120"/>
      <c r="C1" s="120"/>
      <c r="E1" s="85" t="s">
        <v>84</v>
      </c>
      <c r="F1" s="85"/>
      <c r="G1" s="85" t="s">
        <v>85</v>
      </c>
      <c r="H1" s="85"/>
      <c r="I1" s="85" t="s">
        <v>86</v>
      </c>
      <c r="J1" s="85"/>
      <c r="K1" s="85" t="s">
        <v>87</v>
      </c>
    </row>
    <row r="2" spans="1:12" ht="15.75">
      <c r="E2" s="102" t="s">
        <v>112</v>
      </c>
      <c r="G2" s="103" t="s">
        <v>113</v>
      </c>
      <c r="I2" s="104" t="s">
        <v>114</v>
      </c>
      <c r="K2" s="105" t="s">
        <v>115</v>
      </c>
    </row>
    <row r="3" spans="1:12" ht="15.75">
      <c r="A3" s="65" t="s">
        <v>92</v>
      </c>
      <c r="B3" s="65" t="s">
        <v>93</v>
      </c>
      <c r="C3" s="65" t="s">
        <v>94</v>
      </c>
      <c r="E3" s="88" t="s">
        <v>111</v>
      </c>
      <c r="F3" s="88" t="s">
        <v>110</v>
      </c>
      <c r="G3" s="89" t="s">
        <v>111</v>
      </c>
      <c r="H3" s="89" t="s">
        <v>110</v>
      </c>
      <c r="I3" s="90" t="s">
        <v>111</v>
      </c>
      <c r="J3" s="90" t="s">
        <v>110</v>
      </c>
      <c r="K3" s="91" t="s">
        <v>111</v>
      </c>
      <c r="L3" s="91" t="s">
        <v>110</v>
      </c>
    </row>
    <row r="4" spans="1:12">
      <c r="A4" s="67" t="s">
        <v>88</v>
      </c>
      <c r="B4" s="82">
        <v>840</v>
      </c>
      <c r="C4" s="82">
        <v>800</v>
      </c>
      <c r="E4" s="83">
        <f>+B4</f>
        <v>840</v>
      </c>
      <c r="F4" s="83">
        <f>+C4</f>
        <v>800</v>
      </c>
      <c r="G4" s="84">
        <f t="shared" ref="G4:L4" si="0">+E4</f>
        <v>840</v>
      </c>
      <c r="H4" s="84">
        <f t="shared" si="0"/>
        <v>800</v>
      </c>
      <c r="I4" s="86">
        <f t="shared" si="0"/>
        <v>840</v>
      </c>
      <c r="J4" s="86">
        <f t="shared" si="0"/>
        <v>800</v>
      </c>
      <c r="K4" s="87">
        <f t="shared" si="0"/>
        <v>840</v>
      </c>
      <c r="L4" s="87">
        <f t="shared" si="0"/>
        <v>800</v>
      </c>
    </row>
    <row r="5" spans="1:12">
      <c r="A5" s="67" t="s">
        <v>89</v>
      </c>
      <c r="B5" s="82">
        <v>710</v>
      </c>
      <c r="C5" s="82">
        <v>700</v>
      </c>
      <c r="E5" s="101">
        <f>+B5+5</f>
        <v>715</v>
      </c>
      <c r="F5" s="99">
        <f>+C5</f>
        <v>700</v>
      </c>
      <c r="G5" s="101">
        <f>+B5-5</f>
        <v>705</v>
      </c>
      <c r="H5" s="92">
        <f>+C5</f>
        <v>700</v>
      </c>
      <c r="I5" s="101">
        <f>+B5+5</f>
        <v>715</v>
      </c>
      <c r="J5" s="93">
        <f>+H5</f>
        <v>700</v>
      </c>
      <c r="K5" s="101">
        <f>+B5-5</f>
        <v>705</v>
      </c>
      <c r="L5" s="94">
        <f>+J5</f>
        <v>700</v>
      </c>
    </row>
    <row r="6" spans="1:12">
      <c r="A6" s="67" t="s">
        <v>90</v>
      </c>
      <c r="B6" s="82">
        <v>440.2</v>
      </c>
      <c r="C6" s="82">
        <v>420</v>
      </c>
      <c r="E6" s="101">
        <f>+B6+3</f>
        <v>443.2</v>
      </c>
      <c r="F6" s="99">
        <f>+F5*0.6</f>
        <v>420</v>
      </c>
      <c r="G6" s="101">
        <f>+B6-3</f>
        <v>437.2</v>
      </c>
      <c r="H6" s="92">
        <f>+C6</f>
        <v>420</v>
      </c>
      <c r="I6" s="101">
        <f>+B6-3</f>
        <v>437.2</v>
      </c>
      <c r="J6" s="93">
        <f>+J5*0.6</f>
        <v>420</v>
      </c>
      <c r="K6" s="101">
        <f>+B6+3</f>
        <v>443.2</v>
      </c>
      <c r="L6" s="94">
        <f>+L5*0.6</f>
        <v>420</v>
      </c>
    </row>
    <row r="7" spans="1:12" ht="15.75">
      <c r="A7" s="67" t="s">
        <v>91</v>
      </c>
      <c r="B7" s="69">
        <v>0.38</v>
      </c>
      <c r="C7" s="69">
        <v>0.4</v>
      </c>
      <c r="E7" s="95">
        <f>+E5-E6</f>
        <v>271.8</v>
      </c>
      <c r="F7" s="114">
        <f>+F5-F6</f>
        <v>280</v>
      </c>
      <c r="G7" s="96">
        <f t="shared" ref="G7:L7" si="1">+G5-G6</f>
        <v>267.8</v>
      </c>
      <c r="H7" s="96">
        <f t="shared" si="1"/>
        <v>280</v>
      </c>
      <c r="I7" s="97">
        <f t="shared" si="1"/>
        <v>277.8</v>
      </c>
      <c r="J7" s="97">
        <f t="shared" si="1"/>
        <v>280</v>
      </c>
      <c r="K7" s="98">
        <f t="shared" si="1"/>
        <v>261.8</v>
      </c>
      <c r="L7" s="98">
        <f t="shared" si="1"/>
        <v>280</v>
      </c>
    </row>
    <row r="9" spans="1:12" ht="15.75">
      <c r="D9" s="70" t="s">
        <v>101</v>
      </c>
    </row>
    <row r="10" spans="1:12">
      <c r="A10" s="66" t="s">
        <v>97</v>
      </c>
      <c r="B10" s="72">
        <f>+B4*E5</f>
        <v>600600</v>
      </c>
      <c r="C10" s="72">
        <f>+C4*F5</f>
        <v>560000</v>
      </c>
      <c r="D10" s="72">
        <f>+B10-C10</f>
        <v>40600</v>
      </c>
    </row>
    <row r="11" spans="1:12">
      <c r="A11" s="66" t="s">
        <v>4</v>
      </c>
      <c r="B11" s="72">
        <f>+B4*E6</f>
        <v>372288</v>
      </c>
      <c r="C11" s="72">
        <f>+C4*F6</f>
        <v>336000</v>
      </c>
      <c r="D11" s="72">
        <f>+B11-C11</f>
        <v>36288</v>
      </c>
    </row>
    <row r="12" spans="1:12" ht="15.75">
      <c r="A12" s="66" t="s">
        <v>98</v>
      </c>
      <c r="B12" s="74">
        <f>+B10-B11</f>
        <v>228312</v>
      </c>
      <c r="C12" s="74">
        <f>+C10-C11</f>
        <v>224000</v>
      </c>
      <c r="D12" s="74">
        <f>+B12-C12</f>
        <v>4312</v>
      </c>
    </row>
    <row r="14" spans="1:12">
      <c r="A14" s="66" t="s">
        <v>99</v>
      </c>
      <c r="B14" s="66">
        <v>840</v>
      </c>
      <c r="C14" s="66">
        <v>800</v>
      </c>
      <c r="D14" s="66">
        <f>+B14-C14</f>
        <v>40</v>
      </c>
    </row>
    <row r="15" spans="1:12">
      <c r="A15" s="66" t="s">
        <v>100</v>
      </c>
      <c r="B15" s="72">
        <v>710</v>
      </c>
      <c r="C15" s="72">
        <v>700</v>
      </c>
      <c r="D15" s="72">
        <f>+B15-C15</f>
        <v>10</v>
      </c>
    </row>
    <row r="16" spans="1:12">
      <c r="A16" s="66" t="s">
        <v>90</v>
      </c>
      <c r="B16" s="72">
        <v>440.20000000000005</v>
      </c>
      <c r="C16" s="72">
        <v>420</v>
      </c>
      <c r="D16" s="72">
        <f>+B16-C16</f>
        <v>20.200000000000045</v>
      </c>
    </row>
    <row r="17" spans="1:12" ht="15.75">
      <c r="A17" s="66" t="s">
        <v>98</v>
      </c>
      <c r="B17" s="74">
        <v>269.79999999999995</v>
      </c>
      <c r="C17" s="74">
        <v>280</v>
      </c>
      <c r="D17" s="74">
        <f>+B17-C17</f>
        <v>-10.200000000000045</v>
      </c>
    </row>
    <row r="19" spans="1:12">
      <c r="A19" s="75"/>
      <c r="B19" s="77" t="s">
        <v>101</v>
      </c>
      <c r="C19" s="77" t="s">
        <v>102</v>
      </c>
      <c r="D19" s="78" t="s">
        <v>103</v>
      </c>
      <c r="E19" s="78" t="s">
        <v>104</v>
      </c>
    </row>
    <row r="20" spans="1:12">
      <c r="A20" s="75"/>
      <c r="B20" s="77" t="s">
        <v>99</v>
      </c>
      <c r="C20" s="77" t="s">
        <v>83</v>
      </c>
      <c r="D20" s="78"/>
      <c r="E20" s="78"/>
    </row>
    <row r="21" spans="1:12">
      <c r="A21" s="75"/>
      <c r="B21" s="77"/>
      <c r="C21" s="77"/>
      <c r="D21" s="78"/>
      <c r="E21" s="78"/>
    </row>
    <row r="22" spans="1:12" ht="15.75">
      <c r="A22" s="76" t="s">
        <v>97</v>
      </c>
      <c r="B22" s="77"/>
      <c r="C22" s="77"/>
      <c r="D22" s="78"/>
      <c r="E22" s="78"/>
      <c r="L22" s="115"/>
    </row>
    <row r="23" spans="1:12">
      <c r="A23" s="66" t="s">
        <v>105</v>
      </c>
      <c r="B23" s="71">
        <f>+D14</f>
        <v>40</v>
      </c>
      <c r="C23" s="72">
        <f>+C15</f>
        <v>700</v>
      </c>
      <c r="D23" s="72">
        <f>+B23*C23</f>
        <v>28000</v>
      </c>
    </row>
    <row r="24" spans="1:12">
      <c r="A24" s="66" t="s">
        <v>102</v>
      </c>
      <c r="B24" s="71">
        <f>+B14</f>
        <v>840</v>
      </c>
      <c r="C24" s="72">
        <f>+D15</f>
        <v>10</v>
      </c>
      <c r="D24" s="72">
        <f>+B24*C24</f>
        <v>8400</v>
      </c>
    </row>
    <row r="25" spans="1:12" ht="15.75">
      <c r="A25" s="70" t="s">
        <v>4</v>
      </c>
    </row>
    <row r="26" spans="1:12">
      <c r="A26" s="66" t="s">
        <v>105</v>
      </c>
      <c r="B26" s="71">
        <f>+D14</f>
        <v>40</v>
      </c>
      <c r="C26" s="72">
        <f>+C16</f>
        <v>420</v>
      </c>
      <c r="E26" s="72">
        <f>+B26*C26</f>
        <v>16800</v>
      </c>
    </row>
    <row r="27" spans="1:12">
      <c r="A27" s="66" t="s">
        <v>102</v>
      </c>
      <c r="B27" s="71">
        <f>+B14</f>
        <v>840</v>
      </c>
      <c r="C27" s="72">
        <f>+D16</f>
        <v>20.200000000000045</v>
      </c>
      <c r="E27" s="72">
        <f>+B27*C27</f>
        <v>16968.000000000036</v>
      </c>
    </row>
    <row r="28" spans="1:12" ht="7.5" customHeight="1"/>
    <row r="29" spans="1:12">
      <c r="A29" s="66" t="s">
        <v>106</v>
      </c>
      <c r="D29" s="79">
        <f>SUM(D23:D28)</f>
        <v>36400</v>
      </c>
      <c r="E29" s="79">
        <f>SUM(E23:E28)</f>
        <v>33768.000000000036</v>
      </c>
    </row>
    <row r="30" spans="1:12" ht="15.75">
      <c r="A30" s="70" t="s">
        <v>107</v>
      </c>
      <c r="D30" s="80"/>
      <c r="E30" s="81">
        <f>+D29-E29</f>
        <v>2631.9999999999636</v>
      </c>
    </row>
    <row r="31" spans="1:12" ht="15.75">
      <c r="A31" s="66" t="s">
        <v>108</v>
      </c>
      <c r="D31" s="73">
        <f>SUM(D29:D30)</f>
        <v>36400</v>
      </c>
      <c r="E31" s="73">
        <f>SUM(E29:E30)</f>
        <v>36400</v>
      </c>
    </row>
    <row r="35" spans="1:12" ht="15.75">
      <c r="A35" s="121" t="s">
        <v>96</v>
      </c>
      <c r="B35" s="121"/>
      <c r="C35" s="121"/>
      <c r="E35" s="102" t="s">
        <v>112</v>
      </c>
      <c r="G35" s="103" t="s">
        <v>113</v>
      </c>
      <c r="I35" s="104" t="s">
        <v>114</v>
      </c>
      <c r="K35" s="105" t="s">
        <v>115</v>
      </c>
    </row>
    <row r="36" spans="1:12" ht="15.75">
      <c r="A36" s="65" t="s">
        <v>92</v>
      </c>
      <c r="B36" s="65" t="s">
        <v>93</v>
      </c>
      <c r="C36" s="106" t="s">
        <v>94</v>
      </c>
      <c r="D36" s="110"/>
      <c r="E36" s="88" t="s">
        <v>111</v>
      </c>
      <c r="F36" s="88" t="s">
        <v>110</v>
      </c>
      <c r="G36" s="89" t="s">
        <v>111</v>
      </c>
      <c r="H36" s="89" t="s">
        <v>110</v>
      </c>
      <c r="I36" s="90" t="s">
        <v>111</v>
      </c>
      <c r="J36" s="90" t="s">
        <v>110</v>
      </c>
      <c r="K36" s="91" t="s">
        <v>111</v>
      </c>
      <c r="L36" s="91" t="s">
        <v>110</v>
      </c>
    </row>
    <row r="37" spans="1:12">
      <c r="A37" s="67" t="s">
        <v>88</v>
      </c>
      <c r="B37" s="68">
        <v>400</v>
      </c>
      <c r="C37" s="107">
        <v>450</v>
      </c>
      <c r="D37" s="111"/>
      <c r="E37" s="83">
        <f>+B37</f>
        <v>400</v>
      </c>
      <c r="F37" s="83">
        <f>+C37</f>
        <v>450</v>
      </c>
      <c r="G37" s="84">
        <f t="shared" ref="G37:L37" si="2">+E37</f>
        <v>400</v>
      </c>
      <c r="H37" s="84">
        <f t="shared" si="2"/>
        <v>450</v>
      </c>
      <c r="I37" s="86">
        <f t="shared" si="2"/>
        <v>400</v>
      </c>
      <c r="J37" s="86">
        <f t="shared" si="2"/>
        <v>450</v>
      </c>
      <c r="K37" s="87">
        <f t="shared" si="2"/>
        <v>400</v>
      </c>
      <c r="L37" s="87">
        <f t="shared" si="2"/>
        <v>450</v>
      </c>
    </row>
    <row r="38" spans="1:12">
      <c r="A38" s="67" t="s">
        <v>89</v>
      </c>
      <c r="B38" s="82">
        <v>895</v>
      </c>
      <c r="C38" s="108">
        <v>900</v>
      </c>
      <c r="D38" s="112"/>
      <c r="E38" s="101">
        <f>+B38+5</f>
        <v>900</v>
      </c>
      <c r="F38" s="99">
        <f>+C38</f>
        <v>900</v>
      </c>
      <c r="G38" s="101">
        <f>+B38-5</f>
        <v>890</v>
      </c>
      <c r="H38" s="92">
        <f>+C38</f>
        <v>900</v>
      </c>
      <c r="I38" s="101">
        <f>+B38+5</f>
        <v>900</v>
      </c>
      <c r="J38" s="93">
        <f>+H38</f>
        <v>900</v>
      </c>
      <c r="K38" s="101">
        <f>+B38-5</f>
        <v>890</v>
      </c>
      <c r="L38" s="94">
        <f>+J38</f>
        <v>900</v>
      </c>
    </row>
    <row r="39" spans="1:12">
      <c r="A39" s="67" t="s">
        <v>90</v>
      </c>
      <c r="B39" s="82">
        <v>608.6</v>
      </c>
      <c r="C39" s="108">
        <v>630</v>
      </c>
      <c r="D39" s="112"/>
      <c r="E39" s="101">
        <f>+B39+3</f>
        <v>611.6</v>
      </c>
      <c r="F39" s="99">
        <f>+F38*0.6</f>
        <v>540</v>
      </c>
      <c r="G39" s="101">
        <f>+B39-3</f>
        <v>605.6</v>
      </c>
      <c r="H39" s="92">
        <f>+C39</f>
        <v>630</v>
      </c>
      <c r="I39" s="101">
        <f>+B39-3</f>
        <v>605.6</v>
      </c>
      <c r="J39" s="93">
        <f>+J38*0.6</f>
        <v>540</v>
      </c>
      <c r="K39" s="101">
        <f>+B39+3</f>
        <v>611.6</v>
      </c>
      <c r="L39" s="94">
        <f>+L38*0.6</f>
        <v>540</v>
      </c>
    </row>
    <row r="40" spans="1:12" ht="15.75">
      <c r="A40" s="67" t="s">
        <v>91</v>
      </c>
      <c r="B40" s="69"/>
      <c r="C40" s="109">
        <v>0.3</v>
      </c>
      <c r="D40" s="113"/>
      <c r="E40" s="95">
        <f t="shared" ref="E40:L40" si="3">+E38-E39</f>
        <v>288.39999999999998</v>
      </c>
      <c r="F40" s="100">
        <f t="shared" si="3"/>
        <v>360</v>
      </c>
      <c r="G40" s="96">
        <f t="shared" si="3"/>
        <v>284.39999999999998</v>
      </c>
      <c r="H40" s="96">
        <f t="shared" si="3"/>
        <v>270</v>
      </c>
      <c r="I40" s="97">
        <f t="shared" si="3"/>
        <v>294.39999999999998</v>
      </c>
      <c r="J40" s="97">
        <f t="shared" si="3"/>
        <v>360</v>
      </c>
      <c r="K40" s="98">
        <f t="shared" si="3"/>
        <v>278.39999999999998</v>
      </c>
      <c r="L40" s="98">
        <f t="shared" si="3"/>
        <v>360</v>
      </c>
    </row>
    <row r="42" spans="1:12" ht="15.75">
      <c r="D42" s="70" t="s">
        <v>101</v>
      </c>
    </row>
    <row r="43" spans="1:12">
      <c r="A43" s="66" t="s">
        <v>97</v>
      </c>
      <c r="B43" s="72">
        <f>+B37*B38</f>
        <v>358000</v>
      </c>
      <c r="C43" s="72">
        <f>+C37*E38</f>
        <v>405000</v>
      </c>
      <c r="D43" s="72">
        <f>+B43-C43</f>
        <v>-47000</v>
      </c>
    </row>
    <row r="44" spans="1:12">
      <c r="A44" s="66" t="s">
        <v>4</v>
      </c>
      <c r="B44" s="72">
        <f>+B37*B39</f>
        <v>243440</v>
      </c>
      <c r="C44" s="72">
        <f>+C37*E39</f>
        <v>275220</v>
      </c>
      <c r="D44" s="72">
        <f>+B44-C44</f>
        <v>-31780</v>
      </c>
    </row>
    <row r="45" spans="1:12" ht="15.75">
      <c r="A45" s="66" t="s">
        <v>98</v>
      </c>
      <c r="B45" s="74">
        <f>+B43-B44</f>
        <v>114560</v>
      </c>
      <c r="C45" s="74">
        <f>+C43-C44</f>
        <v>129780</v>
      </c>
      <c r="D45" s="74">
        <f>+B45-C45</f>
        <v>-15220</v>
      </c>
      <c r="E45" s="72"/>
    </row>
    <row r="47" spans="1:12">
      <c r="A47" s="66" t="s">
        <v>99</v>
      </c>
      <c r="B47" s="66">
        <f>+B37</f>
        <v>400</v>
      </c>
      <c r="C47" s="66">
        <f>+C37</f>
        <v>450</v>
      </c>
      <c r="D47" s="66">
        <f>+B47-C47</f>
        <v>-50</v>
      </c>
    </row>
    <row r="48" spans="1:12">
      <c r="A48" s="66" t="s">
        <v>100</v>
      </c>
      <c r="B48" s="72">
        <v>895</v>
      </c>
      <c r="C48" s="72">
        <v>900</v>
      </c>
      <c r="D48" s="72">
        <f>+B48-C48</f>
        <v>-5</v>
      </c>
    </row>
    <row r="49" spans="1:5">
      <c r="A49" s="66" t="s">
        <v>90</v>
      </c>
      <c r="B49" s="72">
        <v>608.6</v>
      </c>
      <c r="C49" s="72">
        <v>630</v>
      </c>
      <c r="D49" s="72">
        <f>+B49-C49</f>
        <v>-21.399999999999977</v>
      </c>
    </row>
    <row r="50" spans="1:5" ht="15.75">
      <c r="A50" s="66" t="s">
        <v>98</v>
      </c>
      <c r="B50" s="74">
        <v>286.39999999999998</v>
      </c>
      <c r="C50" s="74">
        <v>270</v>
      </c>
      <c r="D50" s="74">
        <f>+B50-C50</f>
        <v>16.399999999999977</v>
      </c>
    </row>
    <row r="52" spans="1:5">
      <c r="A52" s="75"/>
      <c r="B52" s="77" t="s">
        <v>101</v>
      </c>
      <c r="C52" s="77" t="s">
        <v>102</v>
      </c>
      <c r="D52" s="78" t="s">
        <v>103</v>
      </c>
      <c r="E52" s="78" t="s">
        <v>104</v>
      </c>
    </row>
    <row r="53" spans="1:5">
      <c r="A53" s="75"/>
      <c r="B53" s="77" t="s">
        <v>99</v>
      </c>
      <c r="C53" s="77" t="s">
        <v>83</v>
      </c>
      <c r="D53" s="78"/>
      <c r="E53" s="78"/>
    </row>
    <row r="54" spans="1:5">
      <c r="A54" s="75"/>
      <c r="B54" s="77"/>
      <c r="C54" s="77"/>
      <c r="D54" s="78"/>
      <c r="E54" s="78"/>
    </row>
    <row r="55" spans="1:5" ht="15.75">
      <c r="A55" s="76" t="s">
        <v>97</v>
      </c>
      <c r="B55" s="77"/>
      <c r="C55" s="77"/>
      <c r="D55" s="78"/>
      <c r="E55" s="78"/>
    </row>
    <row r="56" spans="1:5">
      <c r="A56" s="66" t="s">
        <v>105</v>
      </c>
      <c r="B56" s="71">
        <f>+D47</f>
        <v>-50</v>
      </c>
      <c r="C56" s="72">
        <f>+C48</f>
        <v>900</v>
      </c>
      <c r="D56" s="72">
        <f>+B56*C56</f>
        <v>-45000</v>
      </c>
    </row>
    <row r="57" spans="1:5">
      <c r="A57" s="66" t="s">
        <v>102</v>
      </c>
      <c r="B57" s="71">
        <f>+B47</f>
        <v>400</v>
      </c>
      <c r="C57" s="72">
        <f>+D48</f>
        <v>-5</v>
      </c>
      <c r="D57" s="72">
        <f>+B57*C57</f>
        <v>-2000</v>
      </c>
    </row>
    <row r="58" spans="1:5" ht="15.75">
      <c r="A58" s="70" t="s">
        <v>4</v>
      </c>
    </row>
    <row r="59" spans="1:5">
      <c r="A59" s="66" t="s">
        <v>105</v>
      </c>
      <c r="B59" s="71">
        <f>+D47</f>
        <v>-50</v>
      </c>
      <c r="C59" s="72">
        <f>+C49</f>
        <v>630</v>
      </c>
      <c r="E59" s="72">
        <f>+B59*C59</f>
        <v>-31500</v>
      </c>
    </row>
    <row r="60" spans="1:5">
      <c r="A60" s="66" t="s">
        <v>102</v>
      </c>
      <c r="B60" s="71">
        <f>+B47</f>
        <v>400</v>
      </c>
      <c r="C60" s="72">
        <f>+D49</f>
        <v>-21.399999999999977</v>
      </c>
      <c r="E60" s="72">
        <f>+B60*C60</f>
        <v>-8559.9999999999909</v>
      </c>
    </row>
    <row r="62" spans="1:5">
      <c r="A62" s="66" t="s">
        <v>106</v>
      </c>
      <c r="D62" s="79">
        <f>SUM(D56:D61)</f>
        <v>-47000</v>
      </c>
      <c r="E62" s="79">
        <f>SUM(E56:E61)</f>
        <v>-40059.999999999993</v>
      </c>
    </row>
    <row r="63" spans="1:5" ht="15.75">
      <c r="A63" s="70" t="s">
        <v>109</v>
      </c>
      <c r="D63" s="80"/>
      <c r="E63" s="81">
        <f>+D62-E62</f>
        <v>-6940.0000000000073</v>
      </c>
    </row>
    <row r="64" spans="1:5" ht="15.75">
      <c r="A64" s="66" t="s">
        <v>108</v>
      </c>
      <c r="D64" s="73">
        <f>SUM(D62:D63)</f>
        <v>-47000</v>
      </c>
      <c r="E64" s="73">
        <f>SUM(E62:E63)</f>
        <v>-47000</v>
      </c>
    </row>
  </sheetData>
  <mergeCells count="2">
    <mergeCell ref="A1:C1"/>
    <mergeCell ref="A35:C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Razones Resolución A</vt:lpstr>
      <vt:lpstr>Estado de Variaciación GB A y B</vt:lpstr>
      <vt:lpstr>'Estado de Variaciación GB A y B'!Área_de_impresión</vt:lpstr>
      <vt:lpstr>'Razones Resolución 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lito.alvarez</dc:creator>
  <cp:lastModifiedBy>Marin</cp:lastModifiedBy>
  <cp:lastPrinted>2014-09-23T22:27:07Z</cp:lastPrinted>
  <dcterms:created xsi:type="dcterms:W3CDTF">2011-09-07T23:03:05Z</dcterms:created>
  <dcterms:modified xsi:type="dcterms:W3CDTF">2014-10-02T05:28:59Z</dcterms:modified>
</cp:coreProperties>
</file>